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showSheetTabs="0" xWindow="0" yWindow="0" windowWidth="31995" windowHeight="14220"/>
  </bookViews>
  <sheets>
    <sheet name="SHINE calculator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4" l="1"/>
  <c r="D12" i="4"/>
  <c r="C13" i="4"/>
  <c r="D13" i="4"/>
  <c r="C14" i="4"/>
  <c r="D14" i="4"/>
  <c r="C15" i="4"/>
  <c r="D15" i="4"/>
  <c r="C11" i="4"/>
  <c r="D11" i="4"/>
  <c r="F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D40" i="4"/>
  <c r="D41" i="4"/>
  <c r="L7" i="4"/>
  <c r="I7" i="4"/>
  <c r="F7" i="4"/>
  <c r="L6" i="4"/>
  <c r="I6" i="4"/>
  <c r="F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</calcChain>
</file>

<file path=xl/sharedStrings.xml><?xml version="1.0" encoding="utf-8"?>
<sst xmlns="http://schemas.openxmlformats.org/spreadsheetml/2006/main" count="43" uniqueCount="19">
  <si>
    <t>Time of Randomization</t>
  </si>
  <si>
    <t>Date of Randomization</t>
  </si>
  <si>
    <t>Next BG</t>
  </si>
  <si>
    <t>24 Hour Mark  Date</t>
  </si>
  <si>
    <t xml:space="preserve">24 Hour Mark Time </t>
  </si>
  <si>
    <t>72 Hour Mark Time</t>
  </si>
  <si>
    <t xml:space="preserve">72 Hour Mark Date </t>
  </si>
  <si>
    <t>48 Hour Mark  Date</t>
  </si>
  <si>
    <t>48 Hour Mark  Time</t>
  </si>
  <si>
    <t>*At 48 Hr mark, if level 1: check to see if stay at level 1 or move up to level 2. If level 2: check to see if stay at level 2 or move to level 3. If moving to level 3, glargine is given now.</t>
  </si>
  <si>
    <t xml:space="preserve">*At 24 Hr mark, check to see if stay at level 1 or move up to level 2.
</t>
  </si>
  <si>
    <t>*72 Hr mark is time when study treatment is stopped. Please stop all study treatment at this time, and adminster treatment as advised by physician.</t>
  </si>
  <si>
    <t>Treatment Start Time (T=0 hr)</t>
  </si>
  <si>
    <t>BG Check (T=0 hr)</t>
  </si>
  <si>
    <t>BG Check (T=1 hr)</t>
  </si>
  <si>
    <t>BG Check (T=2 hr)</t>
  </si>
  <si>
    <t>BG Check (T=3 hr)</t>
  </si>
  <si>
    <t>BG Check (T=4 hr)</t>
  </si>
  <si>
    <t>SHINE Study: Control Group BG/Insulin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</si>
</sst>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[$-409]d\-mmm\-yyyy;@"/>
    <numFmt numFmtId="166" formatCode="m/d/yy\ h:mm;@"/>
    <numFmt numFmtId="167" formatCode="h:mm:ss;@"/>
    <numFmt numFmtId="168" formatCode="[$-409]h:mm:ss\ AM/PM;@"/>
    <numFmt numFmtId="169" formatCode="0.0000"/>
  </numFmts>
  <fonts count="6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 applyBorder="1" applyAlignment="1">
      <alignment wrapText="1"/>
    </xf>
    <xf numFmtId="165" fontId="0" fillId="0" borderId="0" xfId="0" applyNumberFormat="1"/>
    <xf numFmtId="168" fontId="0" fillId="0" borderId="0" xfId="0" applyNumberFormat="1"/>
    <xf numFmtId="0" fontId="0" fillId="0" borderId="0" xfId="0" applyFill="1"/>
    <xf numFmtId="168" fontId="0" fillId="0" borderId="0" xfId="0" applyNumberFormat="1" applyBorder="1"/>
    <xf numFmtId="168" fontId="0" fillId="0" borderId="1" xfId="0" applyNumberFormat="1" applyBorder="1"/>
    <xf numFmtId="164" fontId="0" fillId="0" borderId="0" xfId="0" applyNumberFormat="1" applyFill="1"/>
    <xf numFmtId="2" fontId="0" fillId="0" borderId="0" xfId="0" applyNumberFormat="1"/>
    <xf numFmtId="169" fontId="0" fillId="0" borderId="0" xfId="0" applyNumberFormat="1" applyFill="1"/>
    <xf numFmtId="0" fontId="0" fillId="0" borderId="2" xfId="0" applyFill="1" applyBorder="1" applyAlignment="1">
      <alignment wrapText="1"/>
    </xf>
    <xf numFmtId="168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0" fontId="0" fillId="2" borderId="0" xfId="0" applyFill="1" applyBorder="1"/>
    <xf numFmtId="0" fontId="0" fillId="2" borderId="1" xfId="0" applyFill="1" applyBorder="1" applyAlignment="1">
      <alignment wrapText="1"/>
    </xf>
    <xf numFmtId="2" fontId="0" fillId="2" borderId="0" xfId="0" applyNumberFormat="1" applyFill="1"/>
    <xf numFmtId="169" fontId="0" fillId="2" borderId="0" xfId="0" applyNumberFormat="1" applyFill="1"/>
    <xf numFmtId="167" fontId="0" fillId="2" borderId="0" xfId="0" applyNumberFormat="1" applyFill="1"/>
    <xf numFmtId="21" fontId="5" fillId="2" borderId="0" xfId="0" applyNumberFormat="1" applyFont="1" applyFill="1" applyBorder="1" applyProtection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165" fontId="0" fillId="3" borderId="4" xfId="0" applyNumberFormat="1" applyFill="1" applyBorder="1" applyProtection="1">
      <protection locked="0"/>
    </xf>
    <xf numFmtId="18" fontId="0" fillId="3" borderId="4" xfId="0" applyNumberFormat="1" applyFill="1" applyBorder="1" applyProtection="1">
      <protection locked="0"/>
    </xf>
    <xf numFmtId="166" fontId="0" fillId="3" borderId="5" xfId="0" applyNumberFormat="1" applyFill="1" applyBorder="1" applyProtection="1">
      <protection locked="0"/>
    </xf>
    <xf numFmtId="2" fontId="0" fillId="2" borderId="0" xfId="0" applyNumberFormat="1" applyFill="1" applyBorder="1"/>
    <xf numFmtId="0" fontId="1" fillId="2" borderId="0" xfId="0" applyFont="1" applyFill="1"/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56FF9"/>
      <color rgb="FFF7D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790577</xdr:colOff>
      <xdr:row>24</xdr:row>
      <xdr:rowOff>164732</xdr:rowOff>
    </xdr:from>
    <xdr:to>
      <xdr:col>11</xdr:col>
      <xdr:colOff>1028700</xdr:colOff>
      <xdr:row>33</xdr:row>
      <xdr:rowOff>36449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7" y="5222507"/>
          <a:ext cx="2981323" cy="158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800101</xdr:colOff>
      <xdr:row>33</xdr:row>
      <xdr:rowOff>104775</xdr:rowOff>
    </xdr:from>
    <xdr:to>
      <xdr:col>11</xdr:col>
      <xdr:colOff>1019175</xdr:colOff>
      <xdr:row>35</xdr:row>
      <xdr:rowOff>76200</xdr:rowOff>
    </xdr:to>
    <xdr:sp macro="" textlink="">
      <xdr:nvSpPr>
        <xdr:cNvPr id="3" name="TextBox 2"/>
        <xdr:cNvSpPr txBox="1"/>
      </xdr:nvSpPr>
      <xdr:spPr>
        <a:xfrm>
          <a:off x="7219951" y="6877050"/>
          <a:ext cx="2962274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chemeClr val="accent6">
                  <a:lumMod val="75000"/>
                </a:schemeClr>
              </a:solidFill>
              <a:latin typeface="Trebuchet MS" panose="020B0603020202020204" pitchFamily="34" charset="0"/>
            </a:rPr>
            <a:t>Control</a:t>
          </a:r>
          <a:r>
            <a:rPr lang="en-US" sz="1600" b="1" baseline="0">
              <a:solidFill>
                <a:schemeClr val="accent6">
                  <a:lumMod val="75000"/>
                </a:schemeClr>
              </a:solidFill>
              <a:latin typeface="Trebuchet MS" panose="020B0603020202020204" pitchFamily="34" charset="0"/>
            </a:rPr>
            <a:t> Group Timesheet</a:t>
          </a:r>
          <a:endParaRPr lang="en-US" sz="1600" b="1">
            <a:solidFill>
              <a:schemeClr val="accent6">
                <a:lumMod val="75000"/>
              </a:schemeClr>
            </a:solidFill>
            <a:latin typeface="Trebuchet MS" panose="020B0603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51"/>
  <sheetViews>
    <sheetView showGridLines="0" showRowColHeaders="0" tabSelected="1" workbookViewId="0">
      <selection activeCell="F13" sqref="F13"/>
    </sheetView>
  </sheetViews>
  <sheetFormatPr defaultColWidth="8.85546875" defaultRowHeight="15" x14ac:dyDescent="0.25"/>
  <cols>
    <col min="1" max="1" width="3.42578125" customWidth="1"/>
    <col min="2" max="2" width="16.42578125" customWidth="1"/>
    <col min="3" max="3" width="16" customWidth="1"/>
    <col min="5" max="5" width="13.5703125" customWidth="1"/>
    <col min="6" max="6" width="20.5703125" customWidth="1"/>
    <col min="7" max="7" width="6.5703125" customWidth="1"/>
    <col min="8" max="8" width="13.5703125" customWidth="1"/>
    <col min="9" max="9" width="20.5703125" customWidth="1"/>
    <col min="10" max="10" width="6.5703125" customWidth="1"/>
    <col min="11" max="11" width="13.5703125" customWidth="1"/>
    <col min="12" max="12" width="20.5703125" customWidth="1"/>
    <col min="13" max="13" width="16.85546875" customWidth="1"/>
  </cols>
  <sheetData>
    <row r="2" spans="2:17" ht="14.45" x14ac:dyDescent="0.3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7" ht="14.45" x14ac:dyDescent="0.35">
      <c r="B3" s="31" t="s">
        <v>18</v>
      </c>
      <c r="C3" s="31"/>
      <c r="D3" s="31"/>
      <c r="E3" s="31"/>
      <c r="F3" s="14"/>
      <c r="G3" s="14"/>
      <c r="H3" s="14"/>
      <c r="I3" s="14"/>
      <c r="J3" s="14"/>
      <c r="K3" s="14"/>
      <c r="L3" s="14"/>
    </row>
    <row r="4" spans="2:17" ht="14.45" x14ac:dyDescent="0.35">
      <c r="B4" s="25"/>
      <c r="C4" s="25"/>
      <c r="D4" s="25"/>
      <c r="E4" s="25"/>
      <c r="F4" s="26"/>
      <c r="G4" s="26"/>
      <c r="H4" s="26"/>
      <c r="I4" s="26"/>
      <c r="J4" s="26"/>
      <c r="K4" s="26"/>
      <c r="L4" s="26"/>
    </row>
    <row r="5" spans="2:17" thickBot="1" x14ac:dyDescent="0.4"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</row>
    <row r="6" spans="2:17" ht="33" customHeight="1" thickBot="1" x14ac:dyDescent="0.4">
      <c r="B6" s="15" t="s">
        <v>1</v>
      </c>
      <c r="C6" s="27">
        <v>42361</v>
      </c>
      <c r="D6" s="14"/>
      <c r="E6" s="15" t="s">
        <v>3</v>
      </c>
      <c r="F6" s="2">
        <f>DATE(YEAR(C6),MONTH(C6),DAY(C6)+1)</f>
        <v>42362</v>
      </c>
      <c r="H6" s="15" t="s">
        <v>7</v>
      </c>
      <c r="I6" s="2">
        <f>DATE(YEAR(C6),MONTH(C6),DAY(C6)+2)</f>
        <v>42363</v>
      </c>
      <c r="K6" s="15" t="s">
        <v>6</v>
      </c>
      <c r="L6" s="2">
        <f>DATE(YEAR(C6),MONTH(C6),DAY(C6)+3)</f>
        <v>42364</v>
      </c>
    </row>
    <row r="7" spans="2:17" ht="39.950000000000003" customHeight="1" thickBot="1" x14ac:dyDescent="0.4">
      <c r="B7" s="16" t="s">
        <v>0</v>
      </c>
      <c r="C7" s="28">
        <v>0.3125</v>
      </c>
      <c r="D7" s="14"/>
      <c r="E7" s="19" t="s">
        <v>4</v>
      </c>
      <c r="F7" s="6">
        <f>C7+TIME(24,0,0)</f>
        <v>0.3125</v>
      </c>
      <c r="H7" s="19" t="s">
        <v>8</v>
      </c>
      <c r="I7" s="6">
        <f>C7+TIME(48,0,0)</f>
        <v>0.3125</v>
      </c>
      <c r="K7" s="19" t="s">
        <v>5</v>
      </c>
      <c r="L7" s="6">
        <f>C7+TIME(72,0,0)</f>
        <v>0.3125</v>
      </c>
    </row>
    <row r="8" spans="2:17" ht="48" customHeight="1" thickBot="1" x14ac:dyDescent="0.3">
      <c r="B8" s="15"/>
      <c r="C8" s="30"/>
      <c r="D8" s="14"/>
      <c r="E8" s="32" t="s">
        <v>10</v>
      </c>
      <c r="F8" s="32"/>
      <c r="G8" s="14"/>
      <c r="H8" s="33" t="s">
        <v>9</v>
      </c>
      <c r="I8" s="33"/>
      <c r="J8" s="14"/>
      <c r="K8" s="32" t="s">
        <v>11</v>
      </c>
      <c r="L8" s="32"/>
    </row>
    <row r="9" spans="2:17" ht="30.75" thickBot="1" x14ac:dyDescent="0.3">
      <c r="B9" s="15" t="s">
        <v>12</v>
      </c>
      <c r="C9" s="29">
        <v>42361.0625</v>
      </c>
      <c r="D9" s="14"/>
      <c r="E9" s="32"/>
      <c r="F9" s="32"/>
      <c r="G9" s="14"/>
      <c r="H9" s="33"/>
      <c r="I9" s="33"/>
      <c r="J9" s="14"/>
      <c r="K9" s="32"/>
      <c r="L9" s="32"/>
    </row>
    <row r="10" spans="2:17" ht="14.45" x14ac:dyDescent="0.3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7" ht="14.45" x14ac:dyDescent="0.35">
      <c r="B11" s="14" t="s">
        <v>13</v>
      </c>
      <c r="C11" s="3">
        <f>C9</f>
        <v>42361.0625</v>
      </c>
      <c r="D11" t="str">
        <f>IF(OR(AND(TIME(HOUR(C11),MINUTE(C11),SECOND(C11))&gt;=TIME(5,30,0),(TIME(HOUR(C11),MINUTE(C11),SECOND(C11))&lt;=TIME(6,30,0))), AND(TIME(HOUR(C11),MINUTE(C11),SECOND(C11))&gt;=TIME(11,30,0),(TIME(HOUR(C11),MINUTE(C11),SECOND(C11))&lt;=TIME(12,30,0))), AND(TIME(HOUR(C11),MINUTE(C11),SECOND(C11))&gt;=TIME(17,30,0), (TIME(HOUR(C11),MINUTE(C11),SECOND(C11))&lt;=TIME(18,30,0))), AND(TIME(HOUR(C11),MINUTE(C11),SECOND(C11))&gt;=TIME(23,30,0),(TIME(HOUR(C11),MINUTE(C11),SECOND(C11))&lt;=TIME(23,59,59))), AND(TIME(HOUR(C11),MINUTE(C11),SECOND(C11))&gt;=TIME(0,0,0),(TIME(HOUR(C11),MINUTE(C11),SECOND(C11))&lt;=TIME(0,30,0)))), "Insulin"," ")</f>
        <v xml:space="preserve"> </v>
      </c>
      <c r="E11" s="14"/>
      <c r="F11" s="14"/>
      <c r="G11" s="14"/>
      <c r="H11" s="14"/>
      <c r="I11" s="14"/>
      <c r="J11" s="14"/>
      <c r="K11" s="14"/>
      <c r="L11" s="14"/>
    </row>
    <row r="12" spans="2:17" ht="14.45" x14ac:dyDescent="0.35">
      <c r="B12" s="17" t="s">
        <v>14</v>
      </c>
      <c r="C12" s="3">
        <f>C9+TIME(1,0,0)</f>
        <v>42361.104166666664</v>
      </c>
      <c r="D12" t="str">
        <f t="shared" ref="D12:D15" si="0">IF(OR(AND(TIME(HOUR(C12),MINUTE(C12),SECOND(C12))&gt;=TIME(5,30,0),(TIME(HOUR(C12),MINUTE(C12),SECOND(C12))&lt;=TIME(6,30,0))), AND(TIME(HOUR(C12),MINUTE(C12),SECOND(C12))&gt;=TIME(11,30,0),(TIME(HOUR(C12),MINUTE(C12),SECOND(C12))&lt;=TIME(12,30,0))), AND(TIME(HOUR(C12),MINUTE(C12),SECOND(C12))&gt;=TIME(17,30,0), (TIME(HOUR(C12),MINUTE(C12),SECOND(C12))&lt;=TIME(18,30,0))), AND(TIME(HOUR(C12),MINUTE(C12),SECOND(C12))&gt;=TIME(23,30,0),(TIME(HOUR(C12),MINUTE(C12),SECOND(C12))&lt;=TIME(23,59,59))), AND(TIME(HOUR(C12),MINUTE(C12),SECOND(C12))&gt;=TIME(0,0,0),(TIME(HOUR(C12),MINUTE(C12),SECOND(C12))&lt;=TIME(0,30,0)))), "Insulin"," ")</f>
        <v xml:space="preserve"> </v>
      </c>
      <c r="E12" s="14"/>
      <c r="F12" s="14"/>
      <c r="G12" s="14"/>
      <c r="H12" s="14"/>
      <c r="I12" s="14"/>
      <c r="J12" s="14"/>
      <c r="K12" s="14"/>
      <c r="L12" s="14"/>
    </row>
    <row r="13" spans="2:17" ht="14.45" x14ac:dyDescent="0.35">
      <c r="B13" s="17" t="s">
        <v>15</v>
      </c>
      <c r="C13" s="3">
        <f>C9+TIME(2,0,0)</f>
        <v>42361.145833333336</v>
      </c>
      <c r="D13" t="str">
        <f t="shared" si="0"/>
        <v xml:space="preserve"> </v>
      </c>
      <c r="E13" s="14"/>
      <c r="F13" s="14"/>
      <c r="G13" s="14"/>
      <c r="H13" s="14"/>
      <c r="I13" s="14"/>
      <c r="J13" s="14"/>
      <c r="K13" s="14"/>
      <c r="L13" s="14"/>
    </row>
    <row r="14" spans="2:17" ht="14.45" x14ac:dyDescent="0.35">
      <c r="B14" s="17" t="s">
        <v>16</v>
      </c>
      <c r="C14" s="3">
        <f>C9+TIME(3,0,0)</f>
        <v>42361.1875</v>
      </c>
      <c r="D14" t="str">
        <f t="shared" si="0"/>
        <v xml:space="preserve"> </v>
      </c>
      <c r="E14" s="14"/>
      <c r="F14" s="14"/>
      <c r="G14" s="14"/>
      <c r="H14" s="14"/>
      <c r="I14" s="14"/>
      <c r="J14" s="14"/>
      <c r="K14" s="14"/>
      <c r="L14" s="14"/>
    </row>
    <row r="15" spans="2:17" ht="14.45" x14ac:dyDescent="0.35">
      <c r="B15" s="17" t="s">
        <v>17</v>
      </c>
      <c r="C15" s="3">
        <f>C9+TIME(4,0,0)</f>
        <v>42361.229166666664</v>
      </c>
      <c r="D15" t="str">
        <f t="shared" si="0"/>
        <v>Insulin</v>
      </c>
      <c r="E15" s="14"/>
      <c r="F15" s="18"/>
      <c r="G15" s="14"/>
      <c r="H15" s="14"/>
      <c r="I15" s="14"/>
      <c r="J15" s="14"/>
      <c r="K15" s="14"/>
      <c r="L15" s="14"/>
    </row>
    <row r="16" spans="2:17" ht="14.45" x14ac:dyDescent="0.35">
      <c r="B16" s="16"/>
      <c r="C16" s="7"/>
      <c r="D16" s="4"/>
      <c r="E16" s="16"/>
      <c r="F16" s="23">
        <f>TIME(HOUR(C15),MINUTE(C15), SECOND(C15))</f>
        <v>0.22916666666666666</v>
      </c>
      <c r="G16" s="14"/>
      <c r="H16" s="14"/>
      <c r="I16" s="14"/>
      <c r="J16" s="14"/>
      <c r="K16" s="14"/>
      <c r="L16" s="14"/>
      <c r="O16" s="4"/>
      <c r="Q16" s="4"/>
    </row>
    <row r="17" spans="2:14" ht="14.45" x14ac:dyDescent="0.35">
      <c r="B17" s="16" t="s">
        <v>2</v>
      </c>
      <c r="C17" s="3">
        <f>IF(AND(F16&gt;=TIME(2, 0, 1),(F16&lt;=TIME(5,30, 0))), TIME(6, 0, 0),IF(AND(F16&gt;=TIME(5, 31, 0),(F16&lt;=TIME(8, 0, 0))), TIME(9, 0, 0),IF(AND(F16&gt;=TIME(8, 0, 1),(F16&lt;=TIME(11, 30, 0))),TIME(12, 0, 0),IF(AND(F16&gt;=TIME(11, 31, 0),(F16&lt;=TIME(14, 0, 0))), TIME(15, 0, 0),IF(AND(F16&gt;=TIME(14, 1, 0),(F16&lt;=TIME(17, 30, 0))), TIME(18, 0, 0),IF(AND(F16&gt;=TIME(17, 31, 0),(F16&lt;=TIME(20, 0, 0))), TIME(21, 0, 0),IF(AND(F16&gt;=TIME(20, 1, 0),(F16&lt;=TIME(23, 30, 0))), TIME(0,0,0), TIME(3, 0, 0))))))))</f>
        <v>0.25</v>
      </c>
      <c r="D17" t="str">
        <f>IF(OR(TIME(HOUR(C17), MINUTE(C17), SECOND(C17))=0, TIME(HOUR(C17),MINUTE(C17),SECOND(C17))=0.25, TIME(HOUR(C17),MINUTE(C17),SECOND(C17))=0.5, TIME(HOUR(C17),MINUTE(C17), SECOND(C17))=0.75), "Insulin", " ")</f>
        <v>Insulin</v>
      </c>
      <c r="E17" s="20"/>
      <c r="F17" s="20"/>
      <c r="G17" s="14"/>
      <c r="H17" s="21"/>
      <c r="I17" s="14"/>
      <c r="J17" s="22"/>
      <c r="K17" s="14"/>
      <c r="L17" s="20"/>
      <c r="M17" s="9"/>
      <c r="N17" s="4"/>
    </row>
    <row r="18" spans="2:14" ht="14.45" x14ac:dyDescent="0.35">
      <c r="B18" s="16" t="s">
        <v>2</v>
      </c>
      <c r="C18" s="3">
        <f t="shared" ref="C18:C41" si="1">C17+TIME(3,0,0)</f>
        <v>0.375</v>
      </c>
      <c r="D18" t="str">
        <f>IF(OR(TIME(HOUR(C18), MINUTE(C18), SECOND(C18))=0, TIME(HOUR(C18),MINUTE(C18),SECOND(C18))=0.25, TIME(HOUR(C18),MINUTE(C18),SECOND(C18))=0.5, TIME(HOUR(C18),MINUTE(C18), SECOND(C18))=0.75), "Insulin", " ")</f>
        <v xml:space="preserve"> </v>
      </c>
      <c r="E18" s="20"/>
      <c r="F18" s="20"/>
      <c r="G18" s="14"/>
      <c r="H18" s="20"/>
      <c r="I18" s="14"/>
      <c r="J18" s="22"/>
      <c r="K18" s="14"/>
      <c r="L18" s="14"/>
      <c r="M18" s="9"/>
      <c r="N18" s="4"/>
    </row>
    <row r="19" spans="2:14" ht="14.45" x14ac:dyDescent="0.35">
      <c r="B19" s="16" t="s">
        <v>2</v>
      </c>
      <c r="C19" s="5">
        <f t="shared" si="1"/>
        <v>0.5</v>
      </c>
      <c r="D19" t="str">
        <f t="shared" ref="D19:D41" si="2">IF(OR(TIME(HOUR(C19), MINUTE(C19), SECOND(C19))=0, TIME(HOUR(C19),MINUTE(C19),SECOND(C19))=0.25, TIME(HOUR(C19),MINUTE(C19),SECOND(C19))=0.5, TIME(HOUR(C19),MINUTE(C19), SECOND(C19))=0.75), "Insulin", " ")</f>
        <v>Insulin</v>
      </c>
      <c r="E19" s="20"/>
      <c r="F19" s="20"/>
      <c r="G19" s="14"/>
      <c r="H19" s="20"/>
      <c r="I19" s="14"/>
      <c r="J19" s="22"/>
      <c r="K19" s="14"/>
      <c r="L19" s="14"/>
      <c r="M19" s="9"/>
      <c r="N19" s="4"/>
    </row>
    <row r="20" spans="2:14" ht="14.45" x14ac:dyDescent="0.35">
      <c r="B20" s="16" t="s">
        <v>2</v>
      </c>
      <c r="C20" s="3">
        <f t="shared" si="1"/>
        <v>0.625</v>
      </c>
      <c r="D20" t="str">
        <f t="shared" si="2"/>
        <v xml:space="preserve"> </v>
      </c>
      <c r="E20" s="20"/>
      <c r="F20" s="20"/>
      <c r="G20" s="14"/>
      <c r="H20" s="20"/>
      <c r="I20" s="14"/>
      <c r="J20" s="22"/>
      <c r="K20" s="14"/>
      <c r="L20" s="14"/>
      <c r="M20" s="9"/>
      <c r="N20" s="4"/>
    </row>
    <row r="21" spans="2:14" ht="14.45" x14ac:dyDescent="0.35">
      <c r="B21" s="16" t="s">
        <v>2</v>
      </c>
      <c r="C21" s="3">
        <f t="shared" si="1"/>
        <v>0.75</v>
      </c>
      <c r="D21" t="str">
        <f t="shared" si="2"/>
        <v>Insulin</v>
      </c>
      <c r="E21" s="20"/>
      <c r="F21" s="20"/>
      <c r="G21" s="14"/>
      <c r="H21" s="20"/>
      <c r="I21" s="14"/>
      <c r="J21" s="22"/>
      <c r="K21" s="14"/>
      <c r="L21" s="14"/>
      <c r="M21" s="9"/>
      <c r="N21" s="4"/>
    </row>
    <row r="22" spans="2:14" ht="14.45" x14ac:dyDescent="0.35">
      <c r="B22" s="16" t="s">
        <v>2</v>
      </c>
      <c r="C22" s="3">
        <f t="shared" si="1"/>
        <v>0.875</v>
      </c>
      <c r="D22" t="str">
        <f t="shared" si="2"/>
        <v xml:space="preserve"> </v>
      </c>
      <c r="E22" s="20"/>
      <c r="F22" s="20"/>
      <c r="G22" s="14"/>
      <c r="H22" s="20"/>
      <c r="I22" s="14"/>
      <c r="J22" s="22"/>
      <c r="K22" s="14"/>
      <c r="L22" s="14"/>
      <c r="M22" s="9"/>
      <c r="N22" s="4"/>
    </row>
    <row r="23" spans="2:14" ht="14.45" x14ac:dyDescent="0.35">
      <c r="B23" s="16" t="s">
        <v>2</v>
      </c>
      <c r="C23" s="3">
        <f t="shared" si="1"/>
        <v>1</v>
      </c>
      <c r="D23" t="str">
        <f t="shared" si="2"/>
        <v>Insulin</v>
      </c>
      <c r="E23" s="20"/>
      <c r="F23" s="20"/>
      <c r="G23" s="14"/>
      <c r="H23" s="20"/>
      <c r="I23" s="14"/>
      <c r="J23" s="22"/>
      <c r="K23" s="14"/>
      <c r="L23" s="14"/>
      <c r="M23" s="9"/>
      <c r="N23" s="4"/>
    </row>
    <row r="24" spans="2:14" ht="14.45" x14ac:dyDescent="0.35">
      <c r="B24" s="16" t="s">
        <v>2</v>
      </c>
      <c r="C24" s="3">
        <f t="shared" si="1"/>
        <v>1.125</v>
      </c>
      <c r="D24" t="str">
        <f t="shared" si="2"/>
        <v xml:space="preserve"> </v>
      </c>
      <c r="E24" s="20"/>
      <c r="F24" s="20"/>
      <c r="G24" s="14"/>
      <c r="H24" s="20"/>
      <c r="I24" s="18"/>
      <c r="J24" s="22"/>
      <c r="K24" s="14"/>
      <c r="L24" s="14"/>
      <c r="M24" s="9"/>
      <c r="N24" s="4"/>
    </row>
    <row r="25" spans="2:14" ht="14.45" x14ac:dyDescent="0.35">
      <c r="B25" s="16" t="s">
        <v>2</v>
      </c>
      <c r="C25" s="3">
        <f t="shared" si="1"/>
        <v>1.25</v>
      </c>
      <c r="D25" t="str">
        <f t="shared" si="2"/>
        <v>Insulin</v>
      </c>
      <c r="E25" s="20"/>
      <c r="F25" s="20"/>
      <c r="G25" s="14"/>
      <c r="H25" s="20"/>
      <c r="I25" s="14"/>
      <c r="J25" s="22"/>
      <c r="K25" s="14"/>
      <c r="L25" s="14"/>
      <c r="M25" s="9"/>
      <c r="N25" s="4"/>
    </row>
    <row r="26" spans="2:14" ht="14.45" x14ac:dyDescent="0.35">
      <c r="B26" s="16" t="s">
        <v>2</v>
      </c>
      <c r="C26" s="3">
        <f t="shared" si="1"/>
        <v>1.375</v>
      </c>
      <c r="D26" t="str">
        <f t="shared" si="2"/>
        <v xml:space="preserve"> </v>
      </c>
      <c r="E26" s="20"/>
      <c r="F26" s="20"/>
      <c r="G26" s="14"/>
      <c r="H26" s="20"/>
      <c r="I26" s="14"/>
      <c r="J26" s="22"/>
      <c r="K26" s="14"/>
      <c r="L26" s="14"/>
      <c r="M26" s="9"/>
      <c r="N26" s="4"/>
    </row>
    <row r="27" spans="2:14" ht="14.45" x14ac:dyDescent="0.35">
      <c r="B27" s="16" t="s">
        <v>2</v>
      </c>
      <c r="C27" s="3">
        <f t="shared" si="1"/>
        <v>1.5</v>
      </c>
      <c r="D27" t="str">
        <f t="shared" si="2"/>
        <v>Insulin</v>
      </c>
      <c r="E27" s="20"/>
      <c r="F27" s="20"/>
      <c r="G27" s="14"/>
      <c r="H27" s="20"/>
      <c r="I27" s="14"/>
      <c r="J27" s="22"/>
      <c r="K27" s="14"/>
      <c r="L27" s="14"/>
      <c r="M27" s="9"/>
      <c r="N27" s="4"/>
    </row>
    <row r="28" spans="2:14" ht="14.45" x14ac:dyDescent="0.35">
      <c r="B28" s="16" t="s">
        <v>2</v>
      </c>
      <c r="C28" s="3">
        <f t="shared" si="1"/>
        <v>1.625</v>
      </c>
      <c r="D28" t="str">
        <f t="shared" si="2"/>
        <v xml:space="preserve"> </v>
      </c>
      <c r="E28" s="20"/>
      <c r="F28" s="20"/>
      <c r="G28" s="14"/>
      <c r="H28" s="20"/>
      <c r="I28" s="14"/>
      <c r="J28" s="22"/>
      <c r="K28" s="14"/>
      <c r="L28" s="14"/>
      <c r="M28" s="9"/>
      <c r="N28" s="4"/>
    </row>
    <row r="29" spans="2:14" ht="14.45" x14ac:dyDescent="0.35">
      <c r="B29" s="16" t="s">
        <v>2</v>
      </c>
      <c r="C29" s="3">
        <f t="shared" si="1"/>
        <v>1.75</v>
      </c>
      <c r="D29" t="str">
        <f t="shared" si="2"/>
        <v>Insulin</v>
      </c>
      <c r="E29" s="20"/>
      <c r="F29" s="20"/>
      <c r="G29" s="14"/>
      <c r="H29" s="20"/>
      <c r="I29" s="14"/>
      <c r="J29" s="22"/>
      <c r="K29" s="14"/>
      <c r="L29" s="14"/>
      <c r="M29" s="9"/>
      <c r="N29" s="4"/>
    </row>
    <row r="30" spans="2:14" ht="14.45" x14ac:dyDescent="0.35">
      <c r="B30" s="16" t="s">
        <v>2</v>
      </c>
      <c r="C30" s="3">
        <f t="shared" si="1"/>
        <v>1.875</v>
      </c>
      <c r="D30" t="str">
        <f t="shared" si="2"/>
        <v xml:space="preserve"> </v>
      </c>
      <c r="E30" s="20"/>
      <c r="F30" s="20"/>
      <c r="G30" s="14"/>
      <c r="H30" s="20"/>
      <c r="I30" s="14"/>
      <c r="J30" s="22"/>
      <c r="K30" s="14"/>
      <c r="L30" s="14"/>
      <c r="M30" s="9"/>
      <c r="N30" s="4"/>
    </row>
    <row r="31" spans="2:14" ht="14.45" x14ac:dyDescent="0.35">
      <c r="B31" s="16" t="s">
        <v>2</v>
      </c>
      <c r="C31" s="3">
        <f t="shared" si="1"/>
        <v>2</v>
      </c>
      <c r="D31" t="str">
        <f t="shared" si="2"/>
        <v>Insulin</v>
      </c>
      <c r="E31" s="20"/>
      <c r="F31" s="20"/>
      <c r="G31" s="14"/>
      <c r="H31" s="20"/>
      <c r="I31" s="14"/>
      <c r="J31" s="22"/>
      <c r="K31" s="14"/>
      <c r="L31" s="14"/>
      <c r="M31" s="9"/>
      <c r="N31" s="4"/>
    </row>
    <row r="32" spans="2:14" ht="14.45" x14ac:dyDescent="0.35">
      <c r="B32" s="16" t="s">
        <v>2</v>
      </c>
      <c r="C32" s="3">
        <f t="shared" si="1"/>
        <v>2.125</v>
      </c>
      <c r="D32" t="str">
        <f t="shared" si="2"/>
        <v xml:space="preserve"> </v>
      </c>
      <c r="E32" s="20"/>
      <c r="F32" s="20"/>
      <c r="G32" s="14"/>
      <c r="H32" s="20"/>
      <c r="I32" s="14"/>
      <c r="J32" s="22"/>
      <c r="K32" s="14"/>
      <c r="L32" s="14"/>
      <c r="M32" s="9"/>
      <c r="N32" s="4"/>
    </row>
    <row r="33" spans="2:14" ht="14.45" x14ac:dyDescent="0.35">
      <c r="B33" s="16" t="s">
        <v>2</v>
      </c>
      <c r="C33" s="3">
        <f t="shared" si="1"/>
        <v>2.25</v>
      </c>
      <c r="D33" t="str">
        <f t="shared" si="2"/>
        <v>Insulin</v>
      </c>
      <c r="E33" s="20"/>
      <c r="F33" s="20"/>
      <c r="G33" s="14"/>
      <c r="H33" s="20"/>
      <c r="I33" s="14"/>
      <c r="J33" s="22"/>
      <c r="K33" s="14"/>
      <c r="L33" s="14"/>
      <c r="M33" s="9"/>
      <c r="N33" s="4"/>
    </row>
    <row r="34" spans="2:14" ht="14.45" x14ac:dyDescent="0.35">
      <c r="B34" s="16" t="s">
        <v>2</v>
      </c>
      <c r="C34" s="3">
        <f t="shared" si="1"/>
        <v>2.375</v>
      </c>
      <c r="D34" t="str">
        <f t="shared" si="2"/>
        <v xml:space="preserve"> </v>
      </c>
      <c r="E34" s="20"/>
      <c r="F34" s="20"/>
      <c r="G34" s="14"/>
      <c r="H34" s="20"/>
      <c r="I34" s="14"/>
      <c r="J34" s="22"/>
      <c r="K34" s="14"/>
      <c r="L34" s="14"/>
      <c r="M34" s="9"/>
      <c r="N34" s="4"/>
    </row>
    <row r="35" spans="2:14" ht="14.45" x14ac:dyDescent="0.35">
      <c r="B35" s="16" t="s">
        <v>2</v>
      </c>
      <c r="C35" s="3">
        <f t="shared" si="1"/>
        <v>2.5</v>
      </c>
      <c r="D35" t="str">
        <f t="shared" si="2"/>
        <v>Insulin</v>
      </c>
      <c r="E35" s="20"/>
      <c r="F35" s="20"/>
      <c r="G35" s="14"/>
      <c r="H35" s="20"/>
      <c r="I35" s="14"/>
      <c r="J35" s="22"/>
      <c r="K35" s="14"/>
      <c r="L35" s="14"/>
      <c r="M35" s="9"/>
      <c r="N35" s="4"/>
    </row>
    <row r="36" spans="2:14" ht="15" customHeight="1" x14ac:dyDescent="0.35">
      <c r="B36" s="16" t="s">
        <v>2</v>
      </c>
      <c r="C36" s="3">
        <f t="shared" si="1"/>
        <v>2.625</v>
      </c>
      <c r="D36" t="str">
        <f t="shared" si="2"/>
        <v xml:space="preserve"> </v>
      </c>
      <c r="E36" s="20"/>
      <c r="F36" s="20"/>
      <c r="G36" s="14"/>
      <c r="H36" s="20"/>
      <c r="I36" s="14"/>
      <c r="J36" s="22"/>
      <c r="K36" s="14"/>
      <c r="L36" s="14"/>
      <c r="M36" s="9"/>
      <c r="N36" s="4"/>
    </row>
    <row r="37" spans="2:14" ht="15" customHeight="1" x14ac:dyDescent="0.35">
      <c r="B37" s="16" t="s">
        <v>2</v>
      </c>
      <c r="C37" s="3">
        <f t="shared" si="1"/>
        <v>2.75</v>
      </c>
      <c r="D37" t="str">
        <f t="shared" si="2"/>
        <v>Insulin</v>
      </c>
      <c r="E37" s="20"/>
      <c r="F37" s="20"/>
      <c r="G37" s="14"/>
      <c r="H37" s="20"/>
      <c r="I37" s="14"/>
      <c r="J37" s="22"/>
      <c r="K37" s="14"/>
      <c r="L37" s="14"/>
      <c r="M37" s="9"/>
      <c r="N37" s="4"/>
    </row>
    <row r="38" spans="2:14" ht="14.45" x14ac:dyDescent="0.35">
      <c r="B38" s="16" t="s">
        <v>2</v>
      </c>
      <c r="C38" s="3">
        <f t="shared" si="1"/>
        <v>2.875</v>
      </c>
      <c r="D38" t="str">
        <f t="shared" si="2"/>
        <v xml:space="preserve"> </v>
      </c>
      <c r="E38" s="20"/>
      <c r="F38" s="20"/>
      <c r="G38" s="14"/>
      <c r="H38" s="20"/>
      <c r="I38" s="14"/>
      <c r="J38" s="14"/>
      <c r="K38" s="14"/>
      <c r="L38" s="14"/>
      <c r="M38" s="9"/>
    </row>
    <row r="39" spans="2:14" ht="15" customHeight="1" x14ac:dyDescent="0.35">
      <c r="B39" s="16" t="s">
        <v>2</v>
      </c>
      <c r="C39" s="3">
        <f t="shared" si="1"/>
        <v>3</v>
      </c>
      <c r="D39" t="str">
        <f t="shared" si="2"/>
        <v>Insulin</v>
      </c>
      <c r="E39" s="20"/>
      <c r="F39" s="20"/>
      <c r="G39" s="14"/>
      <c r="H39" s="20"/>
      <c r="I39" s="14"/>
      <c r="J39" s="14"/>
      <c r="K39" s="14"/>
      <c r="L39" s="14"/>
      <c r="M39" s="9"/>
    </row>
    <row r="40" spans="2:14" ht="14.45" x14ac:dyDescent="0.35">
      <c r="B40" s="16" t="s">
        <v>2</v>
      </c>
      <c r="C40" s="3">
        <f t="shared" si="1"/>
        <v>3.125</v>
      </c>
      <c r="D40" t="str">
        <f t="shared" si="2"/>
        <v xml:space="preserve"> </v>
      </c>
      <c r="E40" s="20"/>
      <c r="F40" s="20"/>
      <c r="G40" s="14"/>
      <c r="H40" s="20"/>
      <c r="I40" s="14"/>
      <c r="J40" s="14"/>
      <c r="K40" s="14"/>
      <c r="L40" s="14"/>
      <c r="M40" s="9"/>
    </row>
    <row r="41" spans="2:14" ht="14.45" x14ac:dyDescent="0.35">
      <c r="B41" s="16" t="s">
        <v>2</v>
      </c>
      <c r="C41" s="3">
        <f t="shared" si="1"/>
        <v>3.25</v>
      </c>
      <c r="D41" t="str">
        <f t="shared" si="2"/>
        <v>Insulin</v>
      </c>
      <c r="E41" s="20"/>
      <c r="F41" s="20"/>
      <c r="G41" s="14"/>
      <c r="H41" s="20"/>
      <c r="I41" s="14"/>
      <c r="J41" s="14"/>
      <c r="K41" s="14"/>
      <c r="L41" s="14"/>
      <c r="M41" s="9"/>
    </row>
    <row r="42" spans="2:14" x14ac:dyDescent="0.25">
      <c r="B42" s="10"/>
      <c r="C42" s="11"/>
      <c r="D42" s="12"/>
      <c r="E42" s="12"/>
      <c r="F42" s="12"/>
      <c r="G42" s="12"/>
      <c r="H42" s="13"/>
      <c r="I42" s="12"/>
      <c r="J42" s="12"/>
      <c r="K42" s="12"/>
      <c r="L42" s="12"/>
      <c r="M42" s="9"/>
    </row>
    <row r="43" spans="2:14" x14ac:dyDescent="0.25">
      <c r="B43" s="1"/>
      <c r="C43" s="3"/>
      <c r="H43" s="8"/>
      <c r="M43" s="9"/>
    </row>
    <row r="44" spans="2:14" x14ac:dyDescent="0.25">
      <c r="B44" s="1"/>
      <c r="C44" s="3"/>
      <c r="H44" s="8"/>
      <c r="M44" s="9"/>
    </row>
    <row r="45" spans="2:14" x14ac:dyDescent="0.25">
      <c r="B45" s="1"/>
      <c r="C45" s="3"/>
      <c r="H45" s="8"/>
      <c r="M45" s="9"/>
    </row>
    <row r="46" spans="2:14" x14ac:dyDescent="0.25">
      <c r="B46" s="1"/>
      <c r="C46" s="3"/>
      <c r="H46" s="8"/>
      <c r="M46" s="9"/>
    </row>
    <row r="47" spans="2:14" x14ac:dyDescent="0.25">
      <c r="B47" s="1"/>
      <c r="C47" s="3"/>
      <c r="H47" s="8"/>
      <c r="M47" s="9"/>
    </row>
    <row r="48" spans="2:14" x14ac:dyDescent="0.25">
      <c r="B48" s="1"/>
      <c r="C48" s="3"/>
      <c r="H48" s="8"/>
      <c r="M48" s="9"/>
    </row>
    <row r="49" spans="2:8" x14ac:dyDescent="0.25">
      <c r="B49" s="1"/>
      <c r="C49" s="3"/>
      <c r="H49" s="8"/>
    </row>
    <row r="50" spans="2:8" x14ac:dyDescent="0.25">
      <c r="B50" s="1"/>
      <c r="C50" s="3"/>
      <c r="H50" s="8"/>
    </row>
    <row r="51" spans="2:8" x14ac:dyDescent="0.25">
      <c r="B51" s="1"/>
      <c r="C51" s="3"/>
    </row>
  </sheetData>
  <sheetProtection algorithmName="SHA-512" hashValue="Epatb3EJS33rmSU1yXfJKW0XW6LVkllnS3+4TV7Zn3b61dHIwKD8N8f1NLrzUW5B4t+eKe3ZYkHN3bfcqh/Mew==" saltValue="5SLn3TWdLupiuJ71Z3LbOQ==" spinCount="100000" sheet="1" objects="1" scenarios="1"/>
  <mergeCells count="4">
    <mergeCell ref="B3:E3"/>
    <mergeCell ref="E8:F9"/>
    <mergeCell ref="H8:I9"/>
    <mergeCell ref="K8:L9"/>
  </mergeCells>
  <phoneticPr fontId="2" type="noConversion"/>
  <conditionalFormatting sqref="D12:D15">
    <cfRule type="expression" dxfId="6" priority="11">
      <formula>D11="Insulin"</formula>
    </cfRule>
  </conditionalFormatting>
  <conditionalFormatting sqref="D18:D41">
    <cfRule type="expression" dxfId="5" priority="6">
      <formula>D17="Insulin"</formula>
    </cfRule>
  </conditionalFormatting>
  <conditionalFormatting sqref="D17">
    <cfRule type="expression" dxfId="4" priority="5">
      <formula>D15="Insulin"</formula>
    </cfRule>
  </conditionalFormatting>
  <conditionalFormatting sqref="C17:C41">
    <cfRule type="expression" dxfId="3" priority="4">
      <formula>AND($C$7&lt;0.5, C17&gt;($C$7+3))</formula>
    </cfRule>
    <cfRule type="expression" dxfId="2" priority="3">
      <formula>AND($C$7&gt;=0.5, OR(C17&gt;=3, AND(C17&gt;($C$7+2), HOUR(C17)&gt;HOUR($C$7))))</formula>
    </cfRule>
  </conditionalFormatting>
  <conditionalFormatting sqref="D17:D41">
    <cfRule type="expression" dxfId="1" priority="2">
      <formula>AND($C$7&lt;0.5, C17&gt;($C$7+3))</formula>
    </cfRule>
    <cfRule type="expression" dxfId="0" priority="1">
      <formula>AND($C$7&gt;=0.5, OR(C17&gt;=3, AND(C17&gt;($C$7+2), HOUR(C17)&gt;HOUR($C$7))))</formula>
    </cfRule>
  </conditionalFormatting>
  <pageMargins left="0.7" right="0.7" top="0.75" bottom="0.75" header="0.3" footer="0.3"/>
  <pageSetup scale="7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SHINE calculator</vt:lpstr>
    </vt:vector>
  </TitlesOfParts>
  <Company>OSU Neurology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Buchwalder, Laura</dc:creator>
  <cp:lastModifiedBy>Buchwalder, Laura</cp:lastModifiedBy>
  <cp:lastPrinted>2015-05-11T04:03:55Z</cp:lastPrinted>
  <dcterms:created xsi:type="dcterms:W3CDTF">2014-12-26T18:36:49Z</dcterms:created>
  <dcterms:modified xsi:type="dcterms:W3CDTF">2015-06-02T20:39:56Z</dcterms:modified>
</cp:coreProperties>
</file>